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1340" windowHeight="6120" tabRatio="599" activeTab="0"/>
  </bookViews>
  <sheets>
    <sheet name="СЕТКА в КАРТАХ" sheetId="1" r:id="rId1"/>
    <sheet name="СЕТКА, Арматура в РУЛОНАХ" sheetId="2" r:id="rId2"/>
  </sheets>
  <definedNames/>
  <calcPr fullCalcOnLoad="1" refMode="R1C1"/>
</workbook>
</file>

<file path=xl/sharedStrings.xml><?xml version="1.0" encoding="utf-8"?>
<sst xmlns="http://schemas.openxmlformats.org/spreadsheetml/2006/main" count="90" uniqueCount="66">
  <si>
    <t>Лист 1</t>
  </si>
  <si>
    <t>Ширина, м</t>
  </si>
  <si>
    <t>Длина, м</t>
  </si>
  <si>
    <t>Сетка  в КАРТАХ сварная арматурная дорожная, кладочная  ГОСТ 8478-81, 23279-85</t>
  </si>
  <si>
    <t>100х100х6ВР1</t>
  </si>
  <si>
    <t>100х100х4ВР1</t>
  </si>
  <si>
    <t>150х150х6ВР1</t>
  </si>
  <si>
    <t>150х150х5ВР1</t>
  </si>
  <si>
    <t>150х150х4ВР1</t>
  </si>
  <si>
    <t>200х200х6ВР1</t>
  </si>
  <si>
    <t>200х200х5ВР1</t>
  </si>
  <si>
    <t>50х50х4ВР1</t>
  </si>
  <si>
    <t>50х50х3ВР1</t>
  </si>
  <si>
    <t>50х50х3ВР1 ОЦ/гал  зак</t>
  </si>
  <si>
    <t>50х50х4ВР1 ОЦ/гал  зак</t>
  </si>
  <si>
    <t>Продукция сертифицирована . Производим и цинкуем сетки нестандартных размеров под заказ.</t>
  </si>
  <si>
    <t>Лист 2</t>
  </si>
  <si>
    <t>Цена за м2          до 150</t>
  </si>
  <si>
    <t xml:space="preserve">Сетка  в РУЛОНЕ сварная </t>
  </si>
  <si>
    <t>50х50х1,4</t>
  </si>
  <si>
    <t>100х100х3</t>
  </si>
  <si>
    <t>Сетка  в РУЛОНЕ сварная оцинкованная</t>
  </si>
  <si>
    <t>20х20х0,8</t>
  </si>
  <si>
    <t>25х25х1,4</t>
  </si>
  <si>
    <t>50х50х1,6</t>
  </si>
  <si>
    <t>50х50х2,2</t>
  </si>
  <si>
    <t>55х55х2,5</t>
  </si>
  <si>
    <t xml:space="preserve">50х50х5ВР1 </t>
  </si>
  <si>
    <t>50х50х5ВР1 ОЦ/гал  зак</t>
  </si>
  <si>
    <t>АРМАТУРА стеклопластиковая периодического профиля</t>
  </si>
  <si>
    <t>Сетка  РАБИЦА  ГОСТ 5336-80 оцинкованная в рулоне</t>
  </si>
  <si>
    <t>Сетка  РАБИЦА  покрытая полимером (зеленая) ПВХ в рулоне</t>
  </si>
  <si>
    <t>м2 в карте</t>
  </si>
  <si>
    <t>Цена за карту</t>
  </si>
  <si>
    <t>м2 в рул.</t>
  </si>
  <si>
    <t xml:space="preserve">Цена за м2              от 150 </t>
  </si>
  <si>
    <t>Цена за рул.</t>
  </si>
  <si>
    <t>Сетка сварная в картах</t>
  </si>
  <si>
    <t>100х100х3ВР1*</t>
  </si>
  <si>
    <t>10х10х0,6</t>
  </si>
  <si>
    <t>50х50х4ВР1*</t>
  </si>
  <si>
    <t>эл. адрес: profset@mail.ru</t>
  </si>
  <si>
    <r>
      <t xml:space="preserve">ООО" ПРОФСЕТ",   г. Краснодар,   тел.: +7 (861) 238-85-69,   </t>
    </r>
    <r>
      <rPr>
        <b/>
        <sz val="12"/>
        <rFont val="Times New Roman"/>
        <family val="1"/>
      </rPr>
      <t xml:space="preserve">www.profset.ru  </t>
    </r>
  </si>
  <si>
    <t xml:space="preserve">ООО" ПРОФСЕТ",  г. Краснодар, тел.: +7 (861) 238-85-69 , www.profset.ru </t>
  </si>
  <si>
    <t>Цены указаны с учетом НДС 18%</t>
  </si>
  <si>
    <t xml:space="preserve">100х100х3ВР1 </t>
  </si>
  <si>
    <t>50х50х3ВР1 гост</t>
  </si>
  <si>
    <t>100х100х4ВР1 ОЦ  зак</t>
  </si>
  <si>
    <t>до 100 м, руб.</t>
  </si>
  <si>
    <t>от 100 м, руб.</t>
  </si>
  <si>
    <t>от 300 м, руб.</t>
  </si>
  <si>
    <t>Склад: г. Краснодар, ул. Новороссийская, 55</t>
  </si>
  <si>
    <t>6х6х0,6</t>
  </si>
  <si>
    <t>25х12,5х1,4</t>
  </si>
  <si>
    <t>50х50х2,0</t>
  </si>
  <si>
    <t>Арматура  АСП  №6, бухта 100 м   ГОСТ</t>
  </si>
  <si>
    <t>Арматура  АСП  №8, бухта 100 м   ГОСТ</t>
  </si>
  <si>
    <t>Арматура  АСП  №10, бухта 100 м ГОСТ</t>
  </si>
  <si>
    <t>Сетка сварная,рабица,армату-ра в рулоне</t>
  </si>
  <si>
    <t>200х200х4ВР1</t>
  </si>
  <si>
    <t>Цена за м2              до  500</t>
  </si>
  <si>
    <t xml:space="preserve">Цена за м2              от 500 </t>
  </si>
  <si>
    <t>Цена за м2              от 1000</t>
  </si>
  <si>
    <t xml:space="preserve">100х100х5ВР1 </t>
  </si>
  <si>
    <t>100х100х3ВР1 гост</t>
  </si>
  <si>
    <t>Зав. склада тел.: 8-952-833-44-23, Бондаренко Иван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</si>
</sst>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dd/mm/yy;@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181" fontId="9" fillId="0" borderId="0" xfId="0" applyNumberFormat="1" applyFont="1" applyAlignment="1">
      <alignment horizontal="left" vertical="top"/>
    </xf>
    <xf numFmtId="180" fontId="4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14" fillId="0" borderId="0" xfId="0" applyNumberFormat="1" applyFont="1" applyAlignment="1">
      <alignment horizontal="left" vertical="top"/>
    </xf>
    <xf numFmtId="0" fontId="15" fillId="0" borderId="0" xfId="0" applyFont="1" applyAlignment="1">
      <alignment/>
    </xf>
    <xf numFmtId="14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180" fontId="11" fillId="0" borderId="10" xfId="0" applyNumberFormat="1" applyFont="1" applyBorder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80" fontId="4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0" fontId="11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81" fontId="18" fillId="0" borderId="0" xfId="0" applyNumberFormat="1" applyFont="1" applyBorder="1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right" vertical="center"/>
    </xf>
    <xf numFmtId="2" fontId="17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2" fontId="19" fillId="0" borderId="25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wrapText="1" shrinkToFi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0" fillId="0" borderId="24" xfId="0" applyBorder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 shrinkToFit="1"/>
    </xf>
    <xf numFmtId="0" fontId="0" fillId="0" borderId="28" xfId="0" applyBorder="1" applyAlignment="1">
      <alignment horizontal="left" vertical="center" wrapText="1" shrinkToFit="1"/>
    </xf>
    <xf numFmtId="2" fontId="19" fillId="0" borderId="25" xfId="0" applyNumberFormat="1" applyFont="1" applyBorder="1" applyAlignment="1">
      <alignment horizontal="center"/>
    </xf>
    <xf numFmtId="2" fontId="19" fillId="0" borderId="31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PageLayoutView="0" workbookViewId="0" topLeftCell="A16">
      <selection activeCell="O31" sqref="O31"/>
    </sheetView>
  </sheetViews>
  <sheetFormatPr defaultColWidth="9.00390625" defaultRowHeight="12.75"/>
  <cols>
    <col min="2" max="2" width="15.875" style="0" customWidth="1"/>
    <col min="3" max="3" width="5.875" style="0" customWidth="1"/>
    <col min="4" max="4" width="6.625" style="0" customWidth="1"/>
    <col min="5" max="5" width="9.125" style="0" customWidth="1"/>
    <col min="6" max="6" width="9.75390625" style="0" customWidth="1"/>
    <col min="7" max="7" width="9.125" style="0" customWidth="1"/>
    <col min="8" max="8" width="9.375" style="0" customWidth="1"/>
    <col min="9" max="9" width="8.75390625" style="0" customWidth="1"/>
    <col min="10" max="10" width="9.75390625" style="0" customWidth="1"/>
    <col min="11" max="11" width="8.25390625" style="0" customWidth="1"/>
  </cols>
  <sheetData>
    <row r="1" ht="3" customHeight="1"/>
    <row r="2" spans="1:11" ht="18" customHeight="1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14" t="s">
        <v>0</v>
      </c>
    </row>
    <row r="3" spans="1:11" ht="13.5" customHeight="1">
      <c r="A3" s="8" t="s">
        <v>41</v>
      </c>
      <c r="B3" s="6"/>
      <c r="C3" s="6"/>
      <c r="D3" s="6"/>
      <c r="E3" s="11"/>
      <c r="F3" s="38"/>
      <c r="G3" s="39"/>
      <c r="H3" s="38"/>
      <c r="I3" s="38" t="s">
        <v>44</v>
      </c>
      <c r="J3" s="39"/>
      <c r="K3" s="39"/>
    </row>
    <row r="4" spans="1:11" ht="15" customHeight="1">
      <c r="A4" s="8"/>
      <c r="B4" s="6"/>
      <c r="C4" s="6"/>
      <c r="D4" s="6"/>
      <c r="E4" s="11"/>
      <c r="F4" s="6"/>
      <c r="G4" s="6"/>
      <c r="H4" s="6"/>
      <c r="I4" s="6"/>
      <c r="J4" s="1"/>
      <c r="K4" s="14">
        <v>43073</v>
      </c>
    </row>
    <row r="5" spans="1:11" ht="30.75" customHeight="1">
      <c r="A5" s="112" t="s">
        <v>37</v>
      </c>
      <c r="B5" s="113"/>
      <c r="C5" s="12" t="s">
        <v>1</v>
      </c>
      <c r="D5" s="12" t="s">
        <v>2</v>
      </c>
      <c r="E5" s="13" t="s">
        <v>62</v>
      </c>
      <c r="F5" s="12" t="s">
        <v>33</v>
      </c>
      <c r="G5" s="13" t="s">
        <v>61</v>
      </c>
      <c r="H5" s="12" t="s">
        <v>33</v>
      </c>
      <c r="I5" s="13" t="s">
        <v>60</v>
      </c>
      <c r="J5" s="12" t="s">
        <v>33</v>
      </c>
      <c r="K5" s="13" t="s">
        <v>32</v>
      </c>
    </row>
    <row r="6" spans="1:11" ht="13.5" customHeight="1">
      <c r="A6" s="114" t="s">
        <v>3</v>
      </c>
      <c r="B6" s="115"/>
      <c r="C6" s="116"/>
      <c r="D6" s="116"/>
      <c r="E6" s="116"/>
      <c r="F6" s="116"/>
      <c r="G6" s="116"/>
      <c r="H6" s="116"/>
      <c r="I6" s="116"/>
      <c r="J6" s="116"/>
      <c r="K6" s="117"/>
    </row>
    <row r="7" spans="1:11" ht="15.75" customHeight="1" thickBot="1">
      <c r="A7" s="118" t="s">
        <v>4</v>
      </c>
      <c r="B7" s="119"/>
      <c r="C7" s="15">
        <v>2</v>
      </c>
      <c r="D7" s="15">
        <v>3</v>
      </c>
      <c r="E7" s="16">
        <v>158.5</v>
      </c>
      <c r="F7" s="17">
        <f aca="true" t="shared" si="0" ref="F7:F17">E7*K7</f>
        <v>951</v>
      </c>
      <c r="G7" s="18">
        <f>E7+E7/100*1.008</f>
        <v>160.09768</v>
      </c>
      <c r="H7" s="17">
        <f aca="true" t="shared" si="1" ref="H7:H35">G7*K7</f>
        <v>960.58608</v>
      </c>
      <c r="I7" s="18">
        <f>E7+E7/100*2.585</f>
        <v>162.597225</v>
      </c>
      <c r="J7" s="17">
        <f aca="true" t="shared" si="2" ref="J7:J30">I7*K7</f>
        <v>975.5833500000001</v>
      </c>
      <c r="K7" s="17">
        <f aca="true" t="shared" si="3" ref="K7:K35">C7*D7</f>
        <v>6</v>
      </c>
    </row>
    <row r="8" spans="1:11" ht="15" customHeight="1" thickTop="1">
      <c r="A8" s="82" t="s">
        <v>63</v>
      </c>
      <c r="B8" s="111"/>
      <c r="C8" s="45">
        <v>2</v>
      </c>
      <c r="D8" s="45">
        <v>3</v>
      </c>
      <c r="E8" s="20">
        <v>106.5</v>
      </c>
      <c r="F8" s="21">
        <f>E8*K8</f>
        <v>639</v>
      </c>
      <c r="G8" s="27">
        <f>E8+E8/100*1.03</f>
        <v>107.59695</v>
      </c>
      <c r="H8" s="28">
        <f>G8*K8</f>
        <v>645.5817000000001</v>
      </c>
      <c r="I8" s="22">
        <f>E8+E8/100*2.535</f>
        <v>109.199775</v>
      </c>
      <c r="J8" s="21">
        <f>I8*K8</f>
        <v>655.19865</v>
      </c>
      <c r="K8" s="21">
        <f t="shared" si="3"/>
        <v>6</v>
      </c>
    </row>
    <row r="9" spans="1:11" ht="13.5" customHeight="1" thickBot="1">
      <c r="A9" s="84"/>
      <c r="B9" s="85"/>
      <c r="C9" s="15">
        <v>2</v>
      </c>
      <c r="D9" s="15">
        <v>6</v>
      </c>
      <c r="E9" s="16">
        <v>106.5</v>
      </c>
      <c r="F9" s="17">
        <f>E9*K9</f>
        <v>1278</v>
      </c>
      <c r="G9" s="18">
        <f>E9+E9/100*1.03</f>
        <v>107.59695</v>
      </c>
      <c r="H9" s="17">
        <f>G9*K9</f>
        <v>1291.1634000000001</v>
      </c>
      <c r="I9" s="18">
        <f>E9+E9/100*2.535</f>
        <v>109.199775</v>
      </c>
      <c r="J9" s="17">
        <f>I9*K9</f>
        <v>1310.3973</v>
      </c>
      <c r="K9" s="30">
        <f t="shared" si="3"/>
        <v>12</v>
      </c>
    </row>
    <row r="10" spans="1:11" ht="13.5" customHeight="1" thickTop="1">
      <c r="A10" s="82" t="s">
        <v>5</v>
      </c>
      <c r="B10" s="111"/>
      <c r="C10" s="23">
        <v>1</v>
      </c>
      <c r="D10" s="23">
        <v>2</v>
      </c>
      <c r="E10" s="20">
        <v>68</v>
      </c>
      <c r="F10" s="21">
        <f t="shared" si="0"/>
        <v>136</v>
      </c>
      <c r="G10" s="22">
        <f>E10+E10/100*1.32</f>
        <v>68.8976</v>
      </c>
      <c r="H10" s="21">
        <f t="shared" si="1"/>
        <v>137.7952</v>
      </c>
      <c r="I10" s="22">
        <f>E10+E10/100*3.38</f>
        <v>70.2984</v>
      </c>
      <c r="J10" s="21">
        <f t="shared" si="2"/>
        <v>140.5968</v>
      </c>
      <c r="K10" s="21">
        <f t="shared" si="3"/>
        <v>2</v>
      </c>
    </row>
    <row r="11" spans="1:11" ht="14.25" customHeight="1" thickBot="1">
      <c r="A11" s="84"/>
      <c r="B11" s="85"/>
      <c r="C11" s="45">
        <v>2</v>
      </c>
      <c r="D11" s="45">
        <v>3</v>
      </c>
      <c r="E11" s="20">
        <v>68</v>
      </c>
      <c r="F11" s="17">
        <f t="shared" si="0"/>
        <v>408</v>
      </c>
      <c r="G11" s="27">
        <f>E11+E11/100*1.32</f>
        <v>68.8976</v>
      </c>
      <c r="H11" s="28">
        <f t="shared" si="1"/>
        <v>413.38559999999995</v>
      </c>
      <c r="I11" s="22">
        <f>E11+E11/100*3.38</f>
        <v>70.2984</v>
      </c>
      <c r="J11" s="17">
        <f t="shared" si="2"/>
        <v>421.7904</v>
      </c>
      <c r="K11" s="30">
        <f t="shared" si="3"/>
        <v>6</v>
      </c>
    </row>
    <row r="12" spans="1:11" ht="16.5" customHeight="1" thickBot="1" thickTop="1">
      <c r="A12" s="120" t="s">
        <v>38</v>
      </c>
      <c r="B12" s="121"/>
      <c r="C12" s="54">
        <v>1</v>
      </c>
      <c r="D12" s="54">
        <v>2</v>
      </c>
      <c r="E12" s="55">
        <v>36.3</v>
      </c>
      <c r="F12" s="26">
        <f t="shared" si="0"/>
        <v>72.6</v>
      </c>
      <c r="G12" s="48">
        <f>E12+E12/100*3.86</f>
        <v>37.701179999999994</v>
      </c>
      <c r="H12" s="26">
        <f t="shared" si="1"/>
        <v>75.40235999999999</v>
      </c>
      <c r="I12" s="48">
        <f>E12+E12/100*8</f>
        <v>39.20399999999999</v>
      </c>
      <c r="J12" s="26">
        <f>I12*K12</f>
        <v>78.40799999999999</v>
      </c>
      <c r="K12" s="26">
        <f t="shared" si="3"/>
        <v>2</v>
      </c>
    </row>
    <row r="13" spans="1:11" ht="14.25" customHeight="1" thickTop="1">
      <c r="A13" s="82" t="s">
        <v>45</v>
      </c>
      <c r="B13" s="83"/>
      <c r="C13" s="23">
        <v>1</v>
      </c>
      <c r="D13" s="23">
        <v>2</v>
      </c>
      <c r="E13" s="24">
        <v>37.4</v>
      </c>
      <c r="F13" s="25">
        <f t="shared" si="0"/>
        <v>74.8</v>
      </c>
      <c r="G13" s="31">
        <f>E13+E13/100*3.2</f>
        <v>38.5968</v>
      </c>
      <c r="H13" s="25">
        <f t="shared" si="1"/>
        <v>77.1936</v>
      </c>
      <c r="I13" s="31">
        <f>E13+E13/100*7.48</f>
        <v>40.19752</v>
      </c>
      <c r="J13" s="25">
        <f>I13*K13</f>
        <v>80.39504</v>
      </c>
      <c r="K13" s="25">
        <f t="shared" si="3"/>
        <v>2</v>
      </c>
    </row>
    <row r="14" spans="1:11" ht="14.25" customHeight="1" thickBot="1">
      <c r="A14" s="84"/>
      <c r="B14" s="85"/>
      <c r="C14" s="33">
        <v>2</v>
      </c>
      <c r="D14" s="33">
        <v>3</v>
      </c>
      <c r="E14" s="16">
        <v>37.4</v>
      </c>
      <c r="F14" s="17">
        <f t="shared" si="0"/>
        <v>224.39999999999998</v>
      </c>
      <c r="G14" s="18">
        <f>E14+E14/100*3.2</f>
        <v>38.5968</v>
      </c>
      <c r="H14" s="17">
        <f t="shared" si="1"/>
        <v>231.5808</v>
      </c>
      <c r="I14" s="18">
        <f>E14+E14/100*7.48</f>
        <v>40.19752</v>
      </c>
      <c r="J14" s="17">
        <f>I14*K14</f>
        <v>241.18511999999998</v>
      </c>
      <c r="K14" s="17">
        <f t="shared" si="3"/>
        <v>6</v>
      </c>
    </row>
    <row r="15" spans="1:11" ht="14.25" customHeight="1" thickBot="1" thickTop="1">
      <c r="A15" s="105" t="s">
        <v>64</v>
      </c>
      <c r="B15" s="106"/>
      <c r="C15" s="33">
        <v>2</v>
      </c>
      <c r="D15" s="33">
        <v>3</v>
      </c>
      <c r="E15" s="16">
        <v>42.3</v>
      </c>
      <c r="F15" s="17">
        <f>E15*K15</f>
        <v>253.79999999999998</v>
      </c>
      <c r="G15" s="22">
        <f>E15+E15/100*3.55</f>
        <v>43.801649999999995</v>
      </c>
      <c r="H15" s="21">
        <f>G15*K15</f>
        <v>262.80989999999997</v>
      </c>
      <c r="I15" s="22">
        <f>E15+E15/100*7.57</f>
        <v>45.502109999999995</v>
      </c>
      <c r="J15" s="21">
        <f>I15*K15</f>
        <v>273.01266</v>
      </c>
      <c r="K15" s="21">
        <f t="shared" si="3"/>
        <v>6</v>
      </c>
    </row>
    <row r="16" spans="1:11" ht="15" customHeight="1" thickTop="1">
      <c r="A16" s="105" t="s">
        <v>6</v>
      </c>
      <c r="B16" s="106"/>
      <c r="C16" s="54">
        <v>2</v>
      </c>
      <c r="D16" s="54">
        <v>3</v>
      </c>
      <c r="E16" s="55">
        <v>111.3</v>
      </c>
      <c r="F16" s="26">
        <f>E16*K16</f>
        <v>667.8</v>
      </c>
      <c r="G16" s="48">
        <f>E16+E16/100*1.3</f>
        <v>112.7469</v>
      </c>
      <c r="H16" s="26">
        <f>G16*K16</f>
        <v>676.4814</v>
      </c>
      <c r="I16" s="48">
        <f>E16+E16/100*3.5</f>
        <v>115.1955</v>
      </c>
      <c r="J16" s="26">
        <f>I16*K16</f>
        <v>691.173</v>
      </c>
      <c r="K16" s="26">
        <f t="shared" si="3"/>
        <v>6</v>
      </c>
    </row>
    <row r="17" spans="1:11" ht="13.5" customHeight="1" thickBot="1">
      <c r="A17" s="127"/>
      <c r="B17" s="128"/>
      <c r="C17" s="15">
        <v>2</v>
      </c>
      <c r="D17" s="15">
        <v>6</v>
      </c>
      <c r="E17" s="16">
        <v>111.3</v>
      </c>
      <c r="F17" s="17">
        <f t="shared" si="0"/>
        <v>1335.6</v>
      </c>
      <c r="G17" s="18">
        <f>E17+E17/100*1.3</f>
        <v>112.7469</v>
      </c>
      <c r="H17" s="17">
        <f t="shared" si="1"/>
        <v>1352.9628</v>
      </c>
      <c r="I17" s="18">
        <f>E17+E17/100*3.5</f>
        <v>115.1955</v>
      </c>
      <c r="J17" s="17">
        <f t="shared" si="2"/>
        <v>1382.346</v>
      </c>
      <c r="K17" s="17">
        <f t="shared" si="3"/>
        <v>12</v>
      </c>
    </row>
    <row r="18" spans="1:11" ht="14.25" customHeight="1" thickTop="1">
      <c r="A18" s="123" t="s">
        <v>7</v>
      </c>
      <c r="B18" s="124"/>
      <c r="C18" s="45">
        <v>2</v>
      </c>
      <c r="D18" s="45">
        <v>3</v>
      </c>
      <c r="E18" s="20">
        <v>71.5</v>
      </c>
      <c r="F18" s="21">
        <f aca="true" t="shared" si="4" ref="F18:F30">E18*K18</f>
        <v>429</v>
      </c>
      <c r="G18" s="22">
        <f>E18+E18/100*1.96</f>
        <v>72.9014</v>
      </c>
      <c r="H18" s="21">
        <f t="shared" si="1"/>
        <v>437.4084</v>
      </c>
      <c r="I18" s="22">
        <f>E18+E18/100*4.05</f>
        <v>74.39574999999999</v>
      </c>
      <c r="J18" s="32">
        <f t="shared" si="2"/>
        <v>446.37449999999995</v>
      </c>
      <c r="K18" s="32">
        <f t="shared" si="3"/>
        <v>6</v>
      </c>
    </row>
    <row r="19" spans="1:11" ht="13.5" customHeight="1" thickBot="1">
      <c r="A19" s="125"/>
      <c r="B19" s="126"/>
      <c r="C19" s="15">
        <v>2</v>
      </c>
      <c r="D19" s="15">
        <v>6</v>
      </c>
      <c r="E19" s="16">
        <v>71.5</v>
      </c>
      <c r="F19" s="17">
        <f t="shared" si="4"/>
        <v>858</v>
      </c>
      <c r="G19" s="18">
        <f>E19+E19/100*1.96</f>
        <v>72.9014</v>
      </c>
      <c r="H19" s="17">
        <f t="shared" si="1"/>
        <v>874.8168</v>
      </c>
      <c r="I19" s="18">
        <f>E19+E19/100*4.05</f>
        <v>74.39574999999999</v>
      </c>
      <c r="J19" s="17">
        <f t="shared" si="2"/>
        <v>892.7489999999999</v>
      </c>
      <c r="K19" s="17">
        <f t="shared" si="3"/>
        <v>12</v>
      </c>
    </row>
    <row r="20" spans="1:11" ht="13.5" customHeight="1" thickTop="1">
      <c r="A20" s="105" t="s">
        <v>8</v>
      </c>
      <c r="B20" s="106"/>
      <c r="C20" s="19">
        <v>1.5</v>
      </c>
      <c r="D20" s="19">
        <v>2</v>
      </c>
      <c r="E20" s="20">
        <v>47</v>
      </c>
      <c r="F20" s="21">
        <f>E20*K20</f>
        <v>141</v>
      </c>
      <c r="G20" s="22">
        <f>E20+E20/100*1.92</f>
        <v>47.9024</v>
      </c>
      <c r="H20" s="21">
        <f>G20*K20</f>
        <v>143.7072</v>
      </c>
      <c r="I20" s="22">
        <f>E20+E20/100*3.93</f>
        <v>48.8471</v>
      </c>
      <c r="J20" s="21">
        <f>I20*K20</f>
        <v>146.54129999999998</v>
      </c>
      <c r="K20" s="21">
        <f t="shared" si="3"/>
        <v>3</v>
      </c>
    </row>
    <row r="21" spans="1:11" ht="13.5" customHeight="1">
      <c r="A21" s="107"/>
      <c r="B21" s="108"/>
      <c r="C21" s="19">
        <v>2</v>
      </c>
      <c r="D21" s="19">
        <v>3</v>
      </c>
      <c r="E21" s="20">
        <v>47</v>
      </c>
      <c r="F21" s="21">
        <f t="shared" si="4"/>
        <v>282</v>
      </c>
      <c r="G21" s="22">
        <f>E21+E21/100*1.92</f>
        <v>47.9024</v>
      </c>
      <c r="H21" s="21">
        <f t="shared" si="1"/>
        <v>287.4144</v>
      </c>
      <c r="I21" s="22">
        <f>E21+E21/100*3.93</f>
        <v>48.8471</v>
      </c>
      <c r="J21" s="21">
        <f>I21*K21</f>
        <v>293.08259999999996</v>
      </c>
      <c r="K21" s="21">
        <f t="shared" si="3"/>
        <v>6</v>
      </c>
    </row>
    <row r="22" spans="1:11" ht="12.75" customHeight="1" thickBot="1">
      <c r="A22" s="109"/>
      <c r="B22" s="110"/>
      <c r="C22" s="33">
        <v>2</v>
      </c>
      <c r="D22" s="33">
        <v>6</v>
      </c>
      <c r="E22" s="34">
        <v>47</v>
      </c>
      <c r="F22" s="30">
        <f t="shared" si="4"/>
        <v>564</v>
      </c>
      <c r="G22" s="29">
        <f>E22+E22/100*1.92</f>
        <v>47.9024</v>
      </c>
      <c r="H22" s="30">
        <f t="shared" si="1"/>
        <v>574.8288</v>
      </c>
      <c r="I22" s="29">
        <f>E22+E22/100*3.93</f>
        <v>48.8471</v>
      </c>
      <c r="J22" s="30">
        <f>I22*K22</f>
        <v>586.1651999999999</v>
      </c>
      <c r="K22" s="30">
        <f t="shared" si="3"/>
        <v>12</v>
      </c>
    </row>
    <row r="23" spans="1:11" ht="15" customHeight="1" thickTop="1">
      <c r="A23" s="82" t="s">
        <v>9</v>
      </c>
      <c r="B23" s="111"/>
      <c r="C23" s="23">
        <v>2</v>
      </c>
      <c r="D23" s="23">
        <v>3</v>
      </c>
      <c r="E23" s="24">
        <v>90.6</v>
      </c>
      <c r="F23" s="25">
        <f t="shared" si="4"/>
        <v>543.5999999999999</v>
      </c>
      <c r="G23" s="31">
        <f>E23+E23/100*1.82</f>
        <v>92.24892</v>
      </c>
      <c r="H23" s="25">
        <f t="shared" si="1"/>
        <v>553.49352</v>
      </c>
      <c r="I23" s="31">
        <f>E23+E23/100*3.97</f>
        <v>94.19681999999999</v>
      </c>
      <c r="J23" s="25">
        <f t="shared" si="2"/>
        <v>565.1809199999999</v>
      </c>
      <c r="K23" s="25">
        <f t="shared" si="3"/>
        <v>6</v>
      </c>
    </row>
    <row r="24" spans="1:11" ht="15" customHeight="1" thickBot="1">
      <c r="A24" s="84"/>
      <c r="B24" s="85"/>
      <c r="C24" s="33">
        <v>2</v>
      </c>
      <c r="D24" s="33">
        <v>6</v>
      </c>
      <c r="E24" s="34">
        <v>90.6</v>
      </c>
      <c r="F24" s="30">
        <f t="shared" si="4"/>
        <v>1087.1999999999998</v>
      </c>
      <c r="G24" s="29">
        <f>E24+E24/100*1.82</f>
        <v>92.24892</v>
      </c>
      <c r="H24" s="30">
        <f t="shared" si="1"/>
        <v>1106.98704</v>
      </c>
      <c r="I24" s="29">
        <f>E24+E24/100*3.97</f>
        <v>94.19681999999999</v>
      </c>
      <c r="J24" s="30">
        <f t="shared" si="2"/>
        <v>1130.3618399999998</v>
      </c>
      <c r="K24" s="30">
        <f t="shared" si="3"/>
        <v>12</v>
      </c>
    </row>
    <row r="25" spans="1:11" ht="14.25" customHeight="1" thickTop="1">
      <c r="A25" s="82" t="s">
        <v>10</v>
      </c>
      <c r="B25" s="122"/>
      <c r="C25" s="23">
        <v>2</v>
      </c>
      <c r="D25" s="23">
        <v>3</v>
      </c>
      <c r="E25" s="24">
        <v>58.3</v>
      </c>
      <c r="F25" s="25">
        <f t="shared" si="4"/>
        <v>349.79999999999995</v>
      </c>
      <c r="G25" s="31">
        <f>E25+E25/100*1.71</f>
        <v>59.296929999999996</v>
      </c>
      <c r="H25" s="25">
        <f t="shared" si="1"/>
        <v>355.78157999999996</v>
      </c>
      <c r="I25" s="31">
        <f>E25+E25/100*3.95</f>
        <v>60.60285</v>
      </c>
      <c r="J25" s="25">
        <f t="shared" si="2"/>
        <v>363.6171</v>
      </c>
      <c r="K25" s="25">
        <f t="shared" si="3"/>
        <v>6</v>
      </c>
    </row>
    <row r="26" spans="1:11" ht="13.5" customHeight="1" thickBot="1">
      <c r="A26" s="92"/>
      <c r="B26" s="93"/>
      <c r="C26" s="15">
        <v>2</v>
      </c>
      <c r="D26" s="15">
        <v>6</v>
      </c>
      <c r="E26" s="16">
        <v>58.3</v>
      </c>
      <c r="F26" s="17">
        <f t="shared" si="4"/>
        <v>699.5999999999999</v>
      </c>
      <c r="G26" s="18">
        <f>E26+E26/100*1.71</f>
        <v>59.296929999999996</v>
      </c>
      <c r="H26" s="17">
        <f t="shared" si="1"/>
        <v>711.5631599999999</v>
      </c>
      <c r="I26" s="18">
        <f>E26+E26/100*3.95</f>
        <v>60.60285</v>
      </c>
      <c r="J26" s="17">
        <f t="shared" si="2"/>
        <v>727.2342</v>
      </c>
      <c r="K26" s="17">
        <f t="shared" si="3"/>
        <v>12</v>
      </c>
    </row>
    <row r="27" spans="1:11" ht="13.5" customHeight="1" thickTop="1">
      <c r="A27" s="94" t="s">
        <v>59</v>
      </c>
      <c r="B27" s="100"/>
      <c r="C27" s="23">
        <v>2</v>
      </c>
      <c r="D27" s="23">
        <v>3</v>
      </c>
      <c r="E27" s="24">
        <v>39.1</v>
      </c>
      <c r="F27" s="25">
        <f>E27*K27</f>
        <v>234.60000000000002</v>
      </c>
      <c r="G27" s="31">
        <f>E27+E27/100*1.8</f>
        <v>39.8038</v>
      </c>
      <c r="H27" s="25">
        <f>G27*K27</f>
        <v>238.82280000000003</v>
      </c>
      <c r="I27" s="31">
        <f>E27+E27/100*4.36</f>
        <v>40.80476</v>
      </c>
      <c r="J27" s="25">
        <f>I27*K27</f>
        <v>244.82856</v>
      </c>
      <c r="K27" s="25">
        <f t="shared" si="3"/>
        <v>6</v>
      </c>
    </row>
    <row r="28" spans="1:11" ht="13.5" customHeight="1" thickBot="1">
      <c r="A28" s="103"/>
      <c r="B28" s="104"/>
      <c r="C28" s="15">
        <v>2</v>
      </c>
      <c r="D28" s="15">
        <v>6</v>
      </c>
      <c r="E28" s="16">
        <v>39.1</v>
      </c>
      <c r="F28" s="17">
        <f>E28*K28</f>
        <v>469.20000000000005</v>
      </c>
      <c r="G28" s="18">
        <f>E28+E28/100*1.8</f>
        <v>39.8038</v>
      </c>
      <c r="H28" s="17">
        <f>G28*K28</f>
        <v>477.64560000000006</v>
      </c>
      <c r="I28" s="18">
        <f>E28+E28/100*4.36</f>
        <v>40.80476</v>
      </c>
      <c r="J28" s="17">
        <f>I28*K28</f>
        <v>489.65712</v>
      </c>
      <c r="K28" s="17">
        <f t="shared" si="3"/>
        <v>12</v>
      </c>
    </row>
    <row r="29" spans="1:11" ht="16.5" customHeight="1" thickBot="1" thickTop="1">
      <c r="A29" s="62" t="s">
        <v>27</v>
      </c>
      <c r="B29" s="63"/>
      <c r="C29" s="65">
        <v>1</v>
      </c>
      <c r="D29" s="65">
        <v>2</v>
      </c>
      <c r="E29" s="64">
        <v>207.5</v>
      </c>
      <c r="F29" s="50">
        <f t="shared" si="4"/>
        <v>415</v>
      </c>
      <c r="G29" s="49">
        <f>E29+E29/100*0.53</f>
        <v>208.59975</v>
      </c>
      <c r="H29" s="50">
        <f t="shared" si="1"/>
        <v>417.1995</v>
      </c>
      <c r="I29" s="49">
        <f>E29+E29/100*1.445</f>
        <v>210.498375</v>
      </c>
      <c r="J29" s="66">
        <f t="shared" si="2"/>
        <v>420.99675</v>
      </c>
      <c r="K29" s="66">
        <f t="shared" si="3"/>
        <v>2</v>
      </c>
    </row>
    <row r="30" spans="1:11" ht="14.25" customHeight="1" thickTop="1">
      <c r="A30" s="94" t="s">
        <v>11</v>
      </c>
      <c r="B30" s="95"/>
      <c r="C30" s="23">
        <v>0.38</v>
      </c>
      <c r="D30" s="23">
        <v>2</v>
      </c>
      <c r="E30" s="24">
        <v>123.1</v>
      </c>
      <c r="F30" s="25">
        <f t="shared" si="4"/>
        <v>93.556</v>
      </c>
      <c r="G30" s="31">
        <f>E30+E30/100*1.135</f>
        <v>124.49718499999999</v>
      </c>
      <c r="H30" s="25">
        <f t="shared" si="1"/>
        <v>94.61786059999999</v>
      </c>
      <c r="I30" s="31">
        <f>E30+E30/100*2.19</f>
        <v>125.79589</v>
      </c>
      <c r="J30" s="25">
        <f t="shared" si="2"/>
        <v>95.6048764</v>
      </c>
      <c r="K30" s="25">
        <f t="shared" si="3"/>
        <v>0.76</v>
      </c>
    </row>
    <row r="31" spans="1:11" ht="13.5" customHeight="1">
      <c r="A31" s="96"/>
      <c r="B31" s="97"/>
      <c r="C31" s="7">
        <v>0.64</v>
      </c>
      <c r="D31" s="7">
        <v>2</v>
      </c>
      <c r="E31" s="80">
        <v>123.1</v>
      </c>
      <c r="F31" s="21">
        <f>E31*K31</f>
        <v>157.56799999999998</v>
      </c>
      <c r="G31" s="22">
        <f>E31+E31/100*1.135</f>
        <v>124.49718499999999</v>
      </c>
      <c r="H31" s="21">
        <f t="shared" si="1"/>
        <v>159.3563968</v>
      </c>
      <c r="I31" s="22">
        <f>E31+E31/100*2.19</f>
        <v>125.79589</v>
      </c>
      <c r="J31" s="21">
        <f>I31*K31</f>
        <v>161.0187392</v>
      </c>
      <c r="K31" s="21">
        <f t="shared" si="3"/>
        <v>1.28</v>
      </c>
    </row>
    <row r="32" spans="1:11" ht="13.5" customHeight="1" thickBot="1">
      <c r="A32" s="98"/>
      <c r="B32" s="99"/>
      <c r="C32" s="15">
        <v>0.5</v>
      </c>
      <c r="D32" s="15">
        <v>2</v>
      </c>
      <c r="E32" s="16">
        <v>123.1</v>
      </c>
      <c r="F32" s="30">
        <f>E32*K32</f>
        <v>123.1</v>
      </c>
      <c r="G32" s="18">
        <f>E32+E32/100*1.135</f>
        <v>124.49718499999999</v>
      </c>
      <c r="H32" s="17">
        <f t="shared" si="1"/>
        <v>124.49718499999999</v>
      </c>
      <c r="I32" s="18">
        <f>E32+E32/100*2.19</f>
        <v>125.79589</v>
      </c>
      <c r="J32" s="30">
        <f>I32*K32</f>
        <v>125.79589</v>
      </c>
      <c r="K32" s="30">
        <f t="shared" si="3"/>
        <v>1</v>
      </c>
    </row>
    <row r="33" spans="1:11" ht="12.75" customHeight="1" thickTop="1">
      <c r="A33" s="94" t="s">
        <v>40</v>
      </c>
      <c r="B33" s="100"/>
      <c r="C33" s="7">
        <v>1</v>
      </c>
      <c r="D33" s="7">
        <v>2</v>
      </c>
      <c r="E33" s="20">
        <v>117.5</v>
      </c>
      <c r="F33" s="28">
        <f>E33*K33</f>
        <v>235</v>
      </c>
      <c r="G33" s="27">
        <f>E33+E33/100*1.11</f>
        <v>118.80425</v>
      </c>
      <c r="H33" s="28">
        <f t="shared" si="1"/>
        <v>237.6085</v>
      </c>
      <c r="I33" s="27">
        <f>E33+E33/100*3.11</f>
        <v>121.15425</v>
      </c>
      <c r="J33" s="28">
        <f>I33*K33</f>
        <v>242.3085</v>
      </c>
      <c r="K33" s="28">
        <f t="shared" si="3"/>
        <v>2</v>
      </c>
    </row>
    <row r="34" spans="1:11" ht="12.75" customHeight="1">
      <c r="A34" s="101"/>
      <c r="B34" s="102"/>
      <c r="C34" s="7">
        <v>1.5</v>
      </c>
      <c r="D34" s="7">
        <v>5</v>
      </c>
      <c r="E34" s="20">
        <v>117.5</v>
      </c>
      <c r="F34" s="28">
        <f>E34*K34</f>
        <v>881.25</v>
      </c>
      <c r="G34" s="27">
        <f>E34+E34/100*1.11</f>
        <v>118.80425</v>
      </c>
      <c r="H34" s="28">
        <f>G34*K34</f>
        <v>891.031875</v>
      </c>
      <c r="I34" s="27">
        <f>E34+E34/100*3.11</f>
        <v>121.15425</v>
      </c>
      <c r="J34" s="28">
        <f>I34*K34</f>
        <v>908.656875</v>
      </c>
      <c r="K34" s="28">
        <f t="shared" si="3"/>
        <v>7.5</v>
      </c>
    </row>
    <row r="35" spans="1:11" ht="12.75" customHeight="1" thickBot="1">
      <c r="A35" s="103"/>
      <c r="B35" s="104"/>
      <c r="C35" s="33">
        <v>2</v>
      </c>
      <c r="D35" s="33">
        <v>3</v>
      </c>
      <c r="E35" s="34">
        <v>117.5</v>
      </c>
      <c r="F35" s="30">
        <f>E35*K35</f>
        <v>705</v>
      </c>
      <c r="G35" s="18">
        <f>E35+E35/100*1.11</f>
        <v>118.80425</v>
      </c>
      <c r="H35" s="30">
        <f t="shared" si="1"/>
        <v>712.8254999999999</v>
      </c>
      <c r="I35" s="18">
        <f>E35+E35/100*3.11</f>
        <v>121.15425</v>
      </c>
      <c r="J35" s="30">
        <f>I35*K35</f>
        <v>726.9255</v>
      </c>
      <c r="K35" s="30">
        <f t="shared" si="3"/>
        <v>6</v>
      </c>
    </row>
    <row r="36" spans="1:11" ht="14.25" customHeight="1" thickTop="1">
      <c r="A36" s="86" t="s">
        <v>46</v>
      </c>
      <c r="B36" s="90"/>
      <c r="C36" s="19">
        <v>0.38</v>
      </c>
      <c r="D36" s="19">
        <v>2</v>
      </c>
      <c r="E36" s="20">
        <v>75.5</v>
      </c>
      <c r="F36" s="21">
        <f aca="true" t="shared" si="5" ref="F36:F54">E36*K36</f>
        <v>57.38</v>
      </c>
      <c r="G36" s="48">
        <f>E36+E36/100*2.25</f>
        <v>77.19875</v>
      </c>
      <c r="H36" s="26">
        <f aca="true" t="shared" si="6" ref="H36:H54">G36*K36</f>
        <v>58.67105</v>
      </c>
      <c r="I36" s="22">
        <f>E36+E36/100*4.5</f>
        <v>78.8975</v>
      </c>
      <c r="J36" s="21">
        <f aca="true" t="shared" si="7" ref="J36:J44">I36*K36</f>
        <v>59.96209999999999</v>
      </c>
      <c r="K36" s="21">
        <f aca="true" t="shared" si="8" ref="K36:K49">C36*D36</f>
        <v>0.76</v>
      </c>
    </row>
    <row r="37" spans="1:11" ht="10.5" customHeight="1">
      <c r="A37" s="91"/>
      <c r="B37" s="90"/>
      <c r="C37" s="7">
        <v>0.5</v>
      </c>
      <c r="D37" s="7">
        <v>2</v>
      </c>
      <c r="E37" s="20">
        <v>75.5</v>
      </c>
      <c r="F37" s="21">
        <f t="shared" si="5"/>
        <v>75.5</v>
      </c>
      <c r="G37" s="27">
        <f>E37+E37/100*2.25</f>
        <v>77.19875</v>
      </c>
      <c r="H37" s="28">
        <f t="shared" si="6"/>
        <v>77.19875</v>
      </c>
      <c r="I37" s="22">
        <f>E37+E37/100*4.5</f>
        <v>78.8975</v>
      </c>
      <c r="J37" s="28">
        <f t="shared" si="7"/>
        <v>78.8975</v>
      </c>
      <c r="K37" s="28">
        <f t="shared" si="8"/>
        <v>1</v>
      </c>
    </row>
    <row r="38" spans="1:11" ht="13.5" customHeight="1">
      <c r="A38" s="91"/>
      <c r="B38" s="90"/>
      <c r="C38" s="7">
        <v>0.64</v>
      </c>
      <c r="D38" s="7">
        <v>2</v>
      </c>
      <c r="E38" s="20">
        <v>75.5</v>
      </c>
      <c r="F38" s="21">
        <f t="shared" si="5"/>
        <v>96.64</v>
      </c>
      <c r="G38" s="81">
        <f>E38+E38/100*2.25</f>
        <v>77.19875</v>
      </c>
      <c r="H38" s="28">
        <f t="shared" si="6"/>
        <v>98.8144</v>
      </c>
      <c r="I38" s="22">
        <f>E38+E38/100*4.5</f>
        <v>78.8975</v>
      </c>
      <c r="J38" s="28">
        <f t="shared" si="7"/>
        <v>100.9888</v>
      </c>
      <c r="K38" s="28">
        <f t="shared" si="8"/>
        <v>1.28</v>
      </c>
    </row>
    <row r="39" spans="1:11" ht="12.75" customHeight="1">
      <c r="A39" s="91"/>
      <c r="B39" s="90"/>
      <c r="C39" s="7">
        <v>1.5</v>
      </c>
      <c r="D39" s="7">
        <v>2</v>
      </c>
      <c r="E39" s="20">
        <v>75.5</v>
      </c>
      <c r="F39" s="21">
        <f t="shared" si="5"/>
        <v>226.5</v>
      </c>
      <c r="G39" s="27">
        <f>E39+E39/100*2.25</f>
        <v>77.19875</v>
      </c>
      <c r="H39" s="28">
        <f t="shared" si="6"/>
        <v>231.59625</v>
      </c>
      <c r="I39" s="22">
        <f>E39+E39/100*4.5</f>
        <v>78.8975</v>
      </c>
      <c r="J39" s="28">
        <f t="shared" si="7"/>
        <v>236.6925</v>
      </c>
      <c r="K39" s="28">
        <f t="shared" si="8"/>
        <v>3</v>
      </c>
    </row>
    <row r="40" spans="1:11" ht="14.25" customHeight="1" thickBot="1">
      <c r="A40" s="92"/>
      <c r="B40" s="93"/>
      <c r="C40" s="15">
        <v>2</v>
      </c>
      <c r="D40" s="15">
        <v>3</v>
      </c>
      <c r="E40" s="16">
        <v>75.5</v>
      </c>
      <c r="F40" s="17">
        <f t="shared" si="5"/>
        <v>453</v>
      </c>
      <c r="G40" s="18">
        <f>E40+E40/100*2.25</f>
        <v>77.19875</v>
      </c>
      <c r="H40" s="17">
        <f t="shared" si="6"/>
        <v>463.1925</v>
      </c>
      <c r="I40" s="18">
        <f>E40+E40/100*4.5</f>
        <v>78.8975</v>
      </c>
      <c r="J40" s="17">
        <f t="shared" si="7"/>
        <v>473.385</v>
      </c>
      <c r="K40" s="17">
        <f t="shared" si="8"/>
        <v>6</v>
      </c>
    </row>
    <row r="41" spans="1:11" ht="18" customHeight="1" thickBot="1" thickTop="1">
      <c r="A41" s="62" t="s">
        <v>12</v>
      </c>
      <c r="B41" s="63"/>
      <c r="C41" s="33">
        <v>1</v>
      </c>
      <c r="D41" s="33">
        <v>2</v>
      </c>
      <c r="E41" s="34">
        <v>69.5</v>
      </c>
      <c r="F41" s="30">
        <f t="shared" si="5"/>
        <v>139</v>
      </c>
      <c r="G41" s="29">
        <f>E41+E41/100*1.44</f>
        <v>70.5008</v>
      </c>
      <c r="H41" s="30">
        <f t="shared" si="6"/>
        <v>141.0016</v>
      </c>
      <c r="I41" s="29">
        <f>E41+E41/100*6.55</f>
        <v>74.05225</v>
      </c>
      <c r="J41" s="30">
        <f t="shared" si="7"/>
        <v>148.1045</v>
      </c>
      <c r="K41" s="30">
        <f t="shared" si="8"/>
        <v>2</v>
      </c>
    </row>
    <row r="42" spans="1:11" ht="15" customHeight="1" thickTop="1">
      <c r="A42" s="82" t="s">
        <v>13</v>
      </c>
      <c r="B42" s="83"/>
      <c r="C42" s="23">
        <v>0.38</v>
      </c>
      <c r="D42" s="23">
        <v>2</v>
      </c>
      <c r="E42" s="47">
        <v>110</v>
      </c>
      <c r="F42" s="21">
        <f>E42*K42</f>
        <v>83.6</v>
      </c>
      <c r="G42" s="22">
        <f>E42+E42/100*1.95</f>
        <v>112.145</v>
      </c>
      <c r="H42" s="21">
        <f>G42*K42</f>
        <v>85.2302</v>
      </c>
      <c r="I42" s="22">
        <f>E42+E42/100*4.545</f>
        <v>114.9995</v>
      </c>
      <c r="J42" s="21">
        <f t="shared" si="7"/>
        <v>87.39962</v>
      </c>
      <c r="K42" s="21">
        <f t="shared" si="8"/>
        <v>0.76</v>
      </c>
    </row>
    <row r="43" spans="1:11" ht="14.25" customHeight="1">
      <c r="A43" s="86"/>
      <c r="B43" s="87"/>
      <c r="C43" s="19">
        <v>0.5</v>
      </c>
      <c r="D43" s="19">
        <v>2</v>
      </c>
      <c r="E43" s="47">
        <v>110</v>
      </c>
      <c r="F43" s="21">
        <f>E43*K43</f>
        <v>110</v>
      </c>
      <c r="G43" s="22">
        <f>E43+E43/100*1.95</f>
        <v>112.145</v>
      </c>
      <c r="H43" s="21">
        <f>G43*K43</f>
        <v>112.145</v>
      </c>
      <c r="I43" s="22">
        <f>E43+E43/100*4.545</f>
        <v>114.9995</v>
      </c>
      <c r="J43" s="21">
        <f t="shared" si="7"/>
        <v>114.9995</v>
      </c>
      <c r="K43" s="21">
        <f t="shared" si="8"/>
        <v>1</v>
      </c>
    </row>
    <row r="44" spans="1:11" ht="13.5" customHeight="1">
      <c r="A44" s="86"/>
      <c r="B44" s="87"/>
      <c r="C44" s="19">
        <v>0.64</v>
      </c>
      <c r="D44" s="19">
        <v>2</v>
      </c>
      <c r="E44" s="47">
        <v>110</v>
      </c>
      <c r="F44" s="21">
        <f>E44*K44</f>
        <v>140.8</v>
      </c>
      <c r="G44" s="22">
        <f>E44+E44/100*1.95</f>
        <v>112.145</v>
      </c>
      <c r="H44" s="21">
        <f>G44*K44</f>
        <v>143.5456</v>
      </c>
      <c r="I44" s="22">
        <f>E44+E44/100*4.545</f>
        <v>114.9995</v>
      </c>
      <c r="J44" s="21">
        <f t="shared" si="7"/>
        <v>147.19936</v>
      </c>
      <c r="K44" s="21">
        <f t="shared" si="8"/>
        <v>1.28</v>
      </c>
    </row>
    <row r="45" spans="1:11" ht="13.5" customHeight="1">
      <c r="A45" s="86"/>
      <c r="B45" s="87"/>
      <c r="C45" s="7">
        <v>1</v>
      </c>
      <c r="D45" s="7">
        <v>2</v>
      </c>
      <c r="E45" s="47">
        <v>115</v>
      </c>
      <c r="F45" s="21">
        <f t="shared" si="5"/>
        <v>230</v>
      </c>
      <c r="G45" s="22">
        <f>E45+E45/100*2.17</f>
        <v>117.49549999999999</v>
      </c>
      <c r="H45" s="21">
        <f t="shared" si="6"/>
        <v>234.99099999999999</v>
      </c>
      <c r="I45" s="22">
        <f>E45+E45/100*4.435</f>
        <v>120.10025</v>
      </c>
      <c r="J45" s="21">
        <f aca="true" t="shared" si="9" ref="J45:J54">I45*K45</f>
        <v>240.2005</v>
      </c>
      <c r="K45" s="21">
        <f>C45*D45</f>
        <v>2</v>
      </c>
    </row>
    <row r="46" spans="1:11" ht="12.75" customHeight="1">
      <c r="A46" s="86"/>
      <c r="B46" s="87"/>
      <c r="C46" s="7">
        <v>1.5</v>
      </c>
      <c r="D46" s="7">
        <v>2</v>
      </c>
      <c r="E46" s="47">
        <v>115</v>
      </c>
      <c r="F46" s="21">
        <f t="shared" si="5"/>
        <v>345</v>
      </c>
      <c r="G46" s="22">
        <f>E46+E46/100*2.17</f>
        <v>117.49549999999999</v>
      </c>
      <c r="H46" s="21">
        <f t="shared" si="6"/>
        <v>352.4865</v>
      </c>
      <c r="I46" s="22">
        <f>E46+E46/100*4.435</f>
        <v>120.10025</v>
      </c>
      <c r="J46" s="21">
        <f t="shared" si="9"/>
        <v>360.30075</v>
      </c>
      <c r="K46" s="21">
        <f>C46*D46</f>
        <v>3</v>
      </c>
    </row>
    <row r="47" spans="1:11" ht="15" customHeight="1" thickBot="1">
      <c r="A47" s="88"/>
      <c r="B47" s="89"/>
      <c r="C47" s="33">
        <v>2</v>
      </c>
      <c r="D47" s="33">
        <v>3</v>
      </c>
      <c r="E47" s="47">
        <v>115</v>
      </c>
      <c r="F47" s="21">
        <f t="shared" si="5"/>
        <v>690</v>
      </c>
      <c r="G47" s="22">
        <f>E47+E47/100*2.17</f>
        <v>117.49549999999999</v>
      </c>
      <c r="H47" s="21">
        <f t="shared" si="6"/>
        <v>704.973</v>
      </c>
      <c r="I47" s="22">
        <f>E47+E47/100*4.435</f>
        <v>120.10025</v>
      </c>
      <c r="J47" s="21">
        <f t="shared" si="9"/>
        <v>720.6015</v>
      </c>
      <c r="K47" s="21">
        <f>C47*D47</f>
        <v>6</v>
      </c>
    </row>
    <row r="48" spans="1:11" ht="14.25" customHeight="1" thickTop="1">
      <c r="A48" s="82" t="s">
        <v>14</v>
      </c>
      <c r="B48" s="83"/>
      <c r="C48" s="23">
        <v>0.38</v>
      </c>
      <c r="D48" s="23">
        <v>2</v>
      </c>
      <c r="E48" s="44">
        <v>195</v>
      </c>
      <c r="F48" s="25">
        <f t="shared" si="5"/>
        <v>148.2</v>
      </c>
      <c r="G48" s="31">
        <f>E48+E48/100*1.999</f>
        <v>198.89805</v>
      </c>
      <c r="H48" s="25">
        <f t="shared" si="6"/>
        <v>151.162518</v>
      </c>
      <c r="I48" s="31">
        <f>E48+E48/100*5</f>
        <v>204.75</v>
      </c>
      <c r="J48" s="25">
        <f t="shared" si="9"/>
        <v>155.61</v>
      </c>
      <c r="K48" s="25">
        <f t="shared" si="8"/>
        <v>0.76</v>
      </c>
    </row>
    <row r="49" spans="1:11" ht="13.5" customHeight="1">
      <c r="A49" s="86"/>
      <c r="B49" s="87"/>
      <c r="C49" s="7">
        <v>0.5</v>
      </c>
      <c r="D49" s="7">
        <v>2</v>
      </c>
      <c r="E49" s="47">
        <v>195</v>
      </c>
      <c r="F49" s="21">
        <f t="shared" si="5"/>
        <v>195</v>
      </c>
      <c r="G49" s="22">
        <f>E49+E49/100*1.999</f>
        <v>198.89805</v>
      </c>
      <c r="H49" s="21">
        <f t="shared" si="6"/>
        <v>198.89805</v>
      </c>
      <c r="I49" s="22">
        <f>E49+E49/100*5</f>
        <v>204.75</v>
      </c>
      <c r="J49" s="28">
        <f t="shared" si="9"/>
        <v>204.75</v>
      </c>
      <c r="K49" s="28">
        <f t="shared" si="8"/>
        <v>1</v>
      </c>
    </row>
    <row r="50" spans="1:11" ht="13.5" customHeight="1">
      <c r="A50" s="86"/>
      <c r="B50" s="87"/>
      <c r="C50" s="7">
        <v>0.64</v>
      </c>
      <c r="D50" s="7">
        <v>2</v>
      </c>
      <c r="E50" s="47">
        <v>195</v>
      </c>
      <c r="F50" s="21">
        <f t="shared" si="5"/>
        <v>249.6</v>
      </c>
      <c r="G50" s="22">
        <f>E50+E50/100*1.999</f>
        <v>198.89805</v>
      </c>
      <c r="H50" s="21">
        <f t="shared" si="6"/>
        <v>254.58950400000003</v>
      </c>
      <c r="I50" s="22">
        <f>E50+E50/100*5</f>
        <v>204.75</v>
      </c>
      <c r="J50" s="28">
        <f t="shared" si="9"/>
        <v>262.08</v>
      </c>
      <c r="K50" s="28">
        <f>C50*D50</f>
        <v>1.28</v>
      </c>
    </row>
    <row r="51" spans="1:11" ht="14.25" customHeight="1">
      <c r="A51" s="86"/>
      <c r="B51" s="87"/>
      <c r="C51" s="7">
        <v>1</v>
      </c>
      <c r="D51" s="7">
        <v>2</v>
      </c>
      <c r="E51" s="47">
        <v>200</v>
      </c>
      <c r="F51" s="21">
        <f t="shared" si="5"/>
        <v>400</v>
      </c>
      <c r="G51" s="22">
        <f>E51+E51/100*2.5</f>
        <v>205</v>
      </c>
      <c r="H51" s="21">
        <f t="shared" si="6"/>
        <v>410</v>
      </c>
      <c r="I51" s="22">
        <f>E51+E51/100*5</f>
        <v>210</v>
      </c>
      <c r="J51" s="28">
        <f t="shared" si="9"/>
        <v>420</v>
      </c>
      <c r="K51" s="28">
        <f>C51*D51</f>
        <v>2</v>
      </c>
    </row>
    <row r="52" spans="1:11" ht="12.75" customHeight="1" thickBot="1">
      <c r="A52" s="88"/>
      <c r="B52" s="89"/>
      <c r="C52" s="33">
        <v>2</v>
      </c>
      <c r="D52" s="33">
        <v>3</v>
      </c>
      <c r="E52" s="46">
        <v>200</v>
      </c>
      <c r="F52" s="17">
        <f t="shared" si="5"/>
        <v>1200</v>
      </c>
      <c r="G52" s="18">
        <f>E52+E52/100*2.5</f>
        <v>205</v>
      </c>
      <c r="H52" s="17">
        <f t="shared" si="6"/>
        <v>1230</v>
      </c>
      <c r="I52" s="18">
        <f>E52+E52/100*5</f>
        <v>210</v>
      </c>
      <c r="J52" s="17">
        <f t="shared" si="9"/>
        <v>1260</v>
      </c>
      <c r="K52" s="17">
        <f>C52*D52</f>
        <v>6</v>
      </c>
    </row>
    <row r="53" spans="1:11" ht="17.25" customHeight="1" thickBot="1" thickTop="1">
      <c r="A53" s="51" t="s">
        <v>28</v>
      </c>
      <c r="B53" s="51"/>
      <c r="C53" s="52">
        <v>2</v>
      </c>
      <c r="D53" s="52">
        <v>3</v>
      </c>
      <c r="E53" s="53">
        <v>315</v>
      </c>
      <c r="F53" s="50">
        <f t="shared" si="5"/>
        <v>1890</v>
      </c>
      <c r="G53" s="49">
        <f>E53+E53/100*2</f>
        <v>321.3</v>
      </c>
      <c r="H53" s="50">
        <f t="shared" si="6"/>
        <v>1927.8000000000002</v>
      </c>
      <c r="I53" s="49">
        <f>E53+E53/100*4.16</f>
        <v>328.104</v>
      </c>
      <c r="J53" s="50">
        <f t="shared" si="9"/>
        <v>1968.6239999999998</v>
      </c>
      <c r="K53" s="50">
        <f>C53*D53</f>
        <v>6</v>
      </c>
    </row>
    <row r="54" spans="1:11" ht="15" customHeight="1" thickTop="1">
      <c r="A54" s="35" t="s">
        <v>47</v>
      </c>
      <c r="B54" s="35"/>
      <c r="C54" s="19">
        <v>2</v>
      </c>
      <c r="D54" s="19">
        <v>3</v>
      </c>
      <c r="E54" s="36">
        <v>99</v>
      </c>
      <c r="F54" s="21">
        <f t="shared" si="5"/>
        <v>594</v>
      </c>
      <c r="G54" s="22">
        <f>E54+E54/100*1.52</f>
        <v>100.5048</v>
      </c>
      <c r="H54" s="21">
        <f t="shared" si="6"/>
        <v>603.0288</v>
      </c>
      <c r="I54" s="22">
        <f>E54+E54/100*4.55</f>
        <v>103.50450000000001</v>
      </c>
      <c r="J54" s="21">
        <f t="shared" si="9"/>
        <v>621.027</v>
      </c>
      <c r="K54" s="21">
        <f>C54*D54</f>
        <v>6</v>
      </c>
    </row>
    <row r="55" spans="1:13" ht="15" customHeight="1">
      <c r="A55" s="1" t="s">
        <v>15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7"/>
      <c r="M55" s="37"/>
    </row>
    <row r="56" spans="1:13" ht="15.75" customHeight="1">
      <c r="A56" s="9" t="s">
        <v>51</v>
      </c>
      <c r="B56" s="4"/>
      <c r="C56" s="4"/>
      <c r="D56" s="4"/>
      <c r="E56" s="4"/>
      <c r="F56" s="4"/>
      <c r="G56" s="4"/>
      <c r="H56" s="4"/>
      <c r="I56" s="4"/>
      <c r="J56" s="4"/>
      <c r="K56" s="2"/>
      <c r="L56" s="37"/>
      <c r="M56" s="37"/>
    </row>
    <row r="57" spans="1:11" ht="15" customHeight="1">
      <c r="A57" s="9" t="s">
        <v>65</v>
      </c>
      <c r="B57" s="9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19">
    <mergeCell ref="A5:B5"/>
    <mergeCell ref="A6:K6"/>
    <mergeCell ref="A7:B7"/>
    <mergeCell ref="A10:B11"/>
    <mergeCell ref="A42:B47"/>
    <mergeCell ref="A12:B12"/>
    <mergeCell ref="A25:B26"/>
    <mergeCell ref="A8:B9"/>
    <mergeCell ref="A18:B19"/>
    <mergeCell ref="A16:B17"/>
    <mergeCell ref="A13:B14"/>
    <mergeCell ref="A48:B52"/>
    <mergeCell ref="A36:B40"/>
    <mergeCell ref="A30:B32"/>
    <mergeCell ref="A33:B35"/>
    <mergeCell ref="A27:B28"/>
    <mergeCell ref="A20:B22"/>
    <mergeCell ref="A23:B24"/>
    <mergeCell ref="A15:B15"/>
  </mergeCells>
  <printOptions/>
  <pageMargins left="0.1968503937007874" right="0.1968503937007874" top="0" bottom="0" header="0.31496062992125984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110" zoomScaleNormal="110" zoomScalePageLayoutView="0" workbookViewId="0" topLeftCell="A2">
      <selection activeCell="R26" sqref="R26"/>
    </sheetView>
  </sheetViews>
  <sheetFormatPr defaultColWidth="9.00390625" defaultRowHeight="12.75"/>
  <cols>
    <col min="2" max="2" width="10.625" style="0" customWidth="1"/>
    <col min="3" max="3" width="7.875" style="0" customWidth="1"/>
    <col min="4" max="4" width="9.75390625" style="0" customWidth="1"/>
    <col min="5" max="5" width="11.875" style="0" customWidth="1"/>
    <col min="6" max="6" width="10.875" style="0" customWidth="1"/>
    <col min="7" max="7" width="10.375" style="0" customWidth="1"/>
    <col min="8" max="8" width="9.875" style="0" customWidth="1"/>
    <col min="9" max="9" width="7.875" style="0" customWidth="1"/>
  </cols>
  <sheetData>
    <row r="1" spans="1:9" ht="18" customHeight="1">
      <c r="A1" s="60" t="s">
        <v>43</v>
      </c>
      <c r="B1" s="60"/>
      <c r="C1" s="60"/>
      <c r="D1" s="60"/>
      <c r="E1" s="60"/>
      <c r="F1" s="60"/>
      <c r="G1" s="60"/>
      <c r="H1" s="60"/>
      <c r="I1" s="61" t="s">
        <v>16</v>
      </c>
    </row>
    <row r="2" spans="1:9" ht="15" customHeight="1">
      <c r="A2" s="8" t="s">
        <v>41</v>
      </c>
      <c r="B2" s="6"/>
      <c r="C2" s="6"/>
      <c r="D2" s="6"/>
      <c r="E2" s="38"/>
      <c r="F2" s="39"/>
      <c r="G2" s="38" t="s">
        <v>44</v>
      </c>
      <c r="H2" s="39"/>
      <c r="I2" s="39"/>
    </row>
    <row r="3" spans="1:9" ht="13.5" customHeight="1">
      <c r="A3" s="8"/>
      <c r="B3" s="6"/>
      <c r="C3" s="6"/>
      <c r="D3" s="6"/>
      <c r="E3" s="11"/>
      <c r="F3" s="6"/>
      <c r="G3" s="41"/>
      <c r="H3" s="40"/>
      <c r="I3" s="14">
        <v>43006</v>
      </c>
    </row>
    <row r="4" spans="1:9" ht="36" customHeight="1">
      <c r="A4" s="112" t="s">
        <v>58</v>
      </c>
      <c r="B4" s="113"/>
      <c r="C4" s="12" t="s">
        <v>1</v>
      </c>
      <c r="D4" s="12" t="s">
        <v>2</v>
      </c>
      <c r="E4" s="13" t="s">
        <v>35</v>
      </c>
      <c r="F4" s="12" t="s">
        <v>36</v>
      </c>
      <c r="G4" s="13" t="s">
        <v>17</v>
      </c>
      <c r="H4" s="12" t="s">
        <v>36</v>
      </c>
      <c r="I4" s="13" t="s">
        <v>34</v>
      </c>
    </row>
    <row r="5" spans="1:9" ht="12" customHeight="1">
      <c r="A5" s="138" t="s">
        <v>18</v>
      </c>
      <c r="B5" s="139"/>
      <c r="C5" s="139"/>
      <c r="D5" s="139"/>
      <c r="E5" s="139"/>
      <c r="F5" s="139"/>
      <c r="G5" s="139"/>
      <c r="H5" s="139"/>
      <c r="I5" s="140"/>
    </row>
    <row r="6" spans="1:9" ht="12.75">
      <c r="A6" s="135" t="s">
        <v>19</v>
      </c>
      <c r="B6" s="137"/>
      <c r="C6" s="58">
        <v>0.3</v>
      </c>
      <c r="D6" s="58">
        <v>50</v>
      </c>
      <c r="E6" s="59">
        <v>36</v>
      </c>
      <c r="F6" s="58">
        <f aca="true" t="shared" si="0" ref="F6:F13">E6*I6</f>
        <v>540</v>
      </c>
      <c r="G6" s="59">
        <f aca="true" t="shared" si="1" ref="G6:G13">E6+E6/100*5</f>
        <v>37.8</v>
      </c>
      <c r="H6" s="58">
        <f aca="true" t="shared" si="2" ref="H6:H13">G6*I6</f>
        <v>567</v>
      </c>
      <c r="I6" s="58">
        <f aca="true" t="shared" si="3" ref="I6:I13">C6*D6</f>
        <v>15</v>
      </c>
    </row>
    <row r="7" spans="1:9" ht="12.75">
      <c r="A7" s="135" t="s">
        <v>19</v>
      </c>
      <c r="B7" s="137"/>
      <c r="C7" s="58">
        <v>0.35</v>
      </c>
      <c r="D7" s="58">
        <v>50</v>
      </c>
      <c r="E7" s="59">
        <v>36</v>
      </c>
      <c r="F7" s="58">
        <f t="shared" si="0"/>
        <v>630</v>
      </c>
      <c r="G7" s="59">
        <f t="shared" si="1"/>
        <v>37.8</v>
      </c>
      <c r="H7" s="58">
        <f t="shared" si="2"/>
        <v>661.5</v>
      </c>
      <c r="I7" s="58">
        <f t="shared" si="3"/>
        <v>17.5</v>
      </c>
    </row>
    <row r="8" spans="1:9" ht="12.75">
      <c r="A8" s="135" t="s">
        <v>19</v>
      </c>
      <c r="B8" s="137"/>
      <c r="C8" s="58">
        <v>0.5</v>
      </c>
      <c r="D8" s="58">
        <v>50</v>
      </c>
      <c r="E8" s="59">
        <v>36</v>
      </c>
      <c r="F8" s="58">
        <f t="shared" si="0"/>
        <v>900</v>
      </c>
      <c r="G8" s="59">
        <f t="shared" si="1"/>
        <v>37.8</v>
      </c>
      <c r="H8" s="58">
        <f t="shared" si="2"/>
        <v>944.9999999999999</v>
      </c>
      <c r="I8" s="58">
        <f t="shared" si="3"/>
        <v>25</v>
      </c>
    </row>
    <row r="9" spans="1:9" ht="12.75">
      <c r="A9" s="135" t="s">
        <v>19</v>
      </c>
      <c r="B9" s="137"/>
      <c r="C9" s="58">
        <v>1</v>
      </c>
      <c r="D9" s="58">
        <v>50</v>
      </c>
      <c r="E9" s="59">
        <v>36</v>
      </c>
      <c r="F9" s="58">
        <f t="shared" si="0"/>
        <v>1800</v>
      </c>
      <c r="G9" s="59">
        <f t="shared" si="1"/>
        <v>37.8</v>
      </c>
      <c r="H9" s="58">
        <f t="shared" si="2"/>
        <v>1889.9999999999998</v>
      </c>
      <c r="I9" s="58">
        <f t="shared" si="3"/>
        <v>50</v>
      </c>
    </row>
    <row r="10" spans="1:9" ht="12.75">
      <c r="A10" s="135" t="s">
        <v>19</v>
      </c>
      <c r="B10" s="137"/>
      <c r="C10" s="58">
        <v>1.5</v>
      </c>
      <c r="D10" s="58">
        <v>50</v>
      </c>
      <c r="E10" s="59">
        <v>36</v>
      </c>
      <c r="F10" s="58">
        <f t="shared" si="0"/>
        <v>2700</v>
      </c>
      <c r="G10" s="59">
        <f t="shared" si="1"/>
        <v>37.8</v>
      </c>
      <c r="H10" s="58">
        <f t="shared" si="2"/>
        <v>2835</v>
      </c>
      <c r="I10" s="58">
        <f t="shared" si="3"/>
        <v>75</v>
      </c>
    </row>
    <row r="11" spans="1:19" ht="15">
      <c r="A11" s="135" t="s">
        <v>20</v>
      </c>
      <c r="B11" s="137"/>
      <c r="C11" s="58">
        <v>1</v>
      </c>
      <c r="D11" s="58">
        <v>15</v>
      </c>
      <c r="E11" s="59">
        <v>56</v>
      </c>
      <c r="F11" s="58">
        <f t="shared" si="0"/>
        <v>840</v>
      </c>
      <c r="G11" s="59">
        <f t="shared" si="1"/>
        <v>58.8</v>
      </c>
      <c r="H11" s="58">
        <f t="shared" si="2"/>
        <v>882</v>
      </c>
      <c r="I11" s="58">
        <f t="shared" si="3"/>
        <v>15</v>
      </c>
      <c r="K11" s="76"/>
      <c r="L11" s="77"/>
      <c r="M11" s="77"/>
      <c r="N11" s="77"/>
      <c r="O11" s="77"/>
      <c r="P11" s="77"/>
      <c r="Q11" s="77"/>
      <c r="R11" s="77"/>
      <c r="S11" s="77"/>
    </row>
    <row r="12" spans="1:19" ht="12.75">
      <c r="A12" s="135" t="s">
        <v>20</v>
      </c>
      <c r="B12" s="137"/>
      <c r="C12" s="58">
        <v>1.5</v>
      </c>
      <c r="D12" s="58">
        <v>15</v>
      </c>
      <c r="E12" s="59">
        <v>56</v>
      </c>
      <c r="F12" s="58">
        <f t="shared" si="0"/>
        <v>1260</v>
      </c>
      <c r="G12" s="59">
        <f t="shared" si="1"/>
        <v>58.8</v>
      </c>
      <c r="H12" s="58">
        <f t="shared" si="2"/>
        <v>1323</v>
      </c>
      <c r="I12" s="58">
        <f t="shared" si="3"/>
        <v>22.5</v>
      </c>
      <c r="K12" s="78"/>
      <c r="L12" s="78"/>
      <c r="M12" s="78"/>
      <c r="N12" s="78"/>
      <c r="O12" s="71"/>
      <c r="P12" s="71"/>
      <c r="Q12" s="71"/>
      <c r="R12" s="71"/>
      <c r="S12" s="71"/>
    </row>
    <row r="13" spans="1:19" ht="12.75">
      <c r="A13" s="135" t="s">
        <v>20</v>
      </c>
      <c r="B13" s="137"/>
      <c r="C13" s="58">
        <v>2</v>
      </c>
      <c r="D13" s="58">
        <v>15</v>
      </c>
      <c r="E13" s="59">
        <v>56</v>
      </c>
      <c r="F13" s="58">
        <f t="shared" si="0"/>
        <v>1680</v>
      </c>
      <c r="G13" s="59">
        <f t="shared" si="1"/>
        <v>58.8</v>
      </c>
      <c r="H13" s="58">
        <f t="shared" si="2"/>
        <v>1764</v>
      </c>
      <c r="I13" s="58">
        <f t="shared" si="3"/>
        <v>30</v>
      </c>
      <c r="K13" s="72"/>
      <c r="L13" s="73"/>
      <c r="M13" s="73"/>
      <c r="N13" s="73"/>
      <c r="O13" s="74"/>
      <c r="P13" s="74"/>
      <c r="Q13" s="74"/>
      <c r="R13" s="79"/>
      <c r="S13" s="79"/>
    </row>
    <row r="14" spans="1:19" ht="13.5" customHeight="1">
      <c r="A14" s="138" t="s">
        <v>21</v>
      </c>
      <c r="B14" s="139"/>
      <c r="C14" s="139"/>
      <c r="D14" s="139"/>
      <c r="E14" s="139"/>
      <c r="F14" s="139"/>
      <c r="G14" s="139"/>
      <c r="H14" s="139"/>
      <c r="I14" s="140"/>
      <c r="K14" s="72"/>
      <c r="L14" s="73"/>
      <c r="M14" s="73"/>
      <c r="N14" s="73"/>
      <c r="O14" s="74"/>
      <c r="P14" s="74"/>
      <c r="Q14" s="74"/>
      <c r="R14" s="74"/>
      <c r="S14" s="74"/>
    </row>
    <row r="15" spans="1:19" ht="12.75" customHeight="1">
      <c r="A15" s="141" t="s">
        <v>52</v>
      </c>
      <c r="B15" s="142"/>
      <c r="C15" s="43">
        <v>1</v>
      </c>
      <c r="D15" s="43">
        <v>15</v>
      </c>
      <c r="E15" s="56">
        <v>80</v>
      </c>
      <c r="F15" s="43">
        <f>E15*I15</f>
        <v>1200</v>
      </c>
      <c r="G15" s="56">
        <f aca="true" t="shared" si="4" ref="G15:G21">E15+E15/100*5</f>
        <v>84</v>
      </c>
      <c r="H15" s="43">
        <f>G15*I15</f>
        <v>1260</v>
      </c>
      <c r="I15" s="43">
        <f>C15*D15</f>
        <v>15</v>
      </c>
      <c r="K15" s="72"/>
      <c r="L15" s="73"/>
      <c r="M15" s="73"/>
      <c r="N15" s="73"/>
      <c r="O15" s="74"/>
      <c r="P15" s="74"/>
      <c r="Q15" s="74"/>
      <c r="R15" s="74"/>
      <c r="S15" s="74"/>
    </row>
    <row r="16" spans="1:19" ht="11.25" customHeight="1">
      <c r="A16" s="141" t="s">
        <v>39</v>
      </c>
      <c r="B16" s="142"/>
      <c r="C16" s="43">
        <v>1</v>
      </c>
      <c r="D16" s="43">
        <v>15</v>
      </c>
      <c r="E16" s="56">
        <v>80</v>
      </c>
      <c r="F16" s="43">
        <f aca="true" t="shared" si="5" ref="F16:F25">E16*I16</f>
        <v>1200</v>
      </c>
      <c r="G16" s="56">
        <f t="shared" si="4"/>
        <v>84</v>
      </c>
      <c r="H16" s="43">
        <f aca="true" t="shared" si="6" ref="H16:H25">G16*I16</f>
        <v>1260</v>
      </c>
      <c r="I16" s="43">
        <f aca="true" t="shared" si="7" ref="I16:I25">C16*D16</f>
        <v>15</v>
      </c>
      <c r="K16" s="72"/>
      <c r="L16" s="73"/>
      <c r="M16" s="73"/>
      <c r="N16" s="73"/>
      <c r="O16" s="74"/>
      <c r="P16" s="74"/>
      <c r="Q16" s="74"/>
      <c r="R16" s="74"/>
      <c r="S16" s="74"/>
    </row>
    <row r="17" spans="1:19" ht="12" customHeight="1">
      <c r="A17" s="141" t="s">
        <v>22</v>
      </c>
      <c r="B17" s="142"/>
      <c r="C17" s="43">
        <v>1</v>
      </c>
      <c r="D17" s="43">
        <v>15</v>
      </c>
      <c r="E17" s="56">
        <v>80</v>
      </c>
      <c r="F17" s="43">
        <f t="shared" si="5"/>
        <v>1200</v>
      </c>
      <c r="G17" s="56">
        <f t="shared" si="4"/>
        <v>84</v>
      </c>
      <c r="H17" s="43">
        <f>G17*I17</f>
        <v>1260</v>
      </c>
      <c r="I17" s="43">
        <f>C17*D17</f>
        <v>15</v>
      </c>
      <c r="K17" s="75"/>
      <c r="L17" s="75"/>
      <c r="M17" s="75"/>
      <c r="N17" s="75"/>
      <c r="O17" s="75"/>
      <c r="P17" s="75"/>
      <c r="Q17" s="75"/>
      <c r="R17" s="75"/>
      <c r="S17" s="75"/>
    </row>
    <row r="18" spans="1:9" ht="12.75">
      <c r="A18" s="135" t="s">
        <v>23</v>
      </c>
      <c r="B18" s="137"/>
      <c r="C18" s="42">
        <v>1</v>
      </c>
      <c r="D18" s="42">
        <v>50</v>
      </c>
      <c r="E18" s="57">
        <v>98</v>
      </c>
      <c r="F18" s="42">
        <f t="shared" si="5"/>
        <v>4900</v>
      </c>
      <c r="G18" s="57">
        <f t="shared" si="4"/>
        <v>102.9</v>
      </c>
      <c r="H18" s="42">
        <f t="shared" si="6"/>
        <v>5145</v>
      </c>
      <c r="I18" s="42">
        <f t="shared" si="7"/>
        <v>50</v>
      </c>
    </row>
    <row r="19" spans="1:9" ht="12.75">
      <c r="A19" s="135" t="s">
        <v>53</v>
      </c>
      <c r="B19" s="137"/>
      <c r="C19" s="42">
        <v>1</v>
      </c>
      <c r="D19" s="42">
        <v>50</v>
      </c>
      <c r="E19" s="57">
        <v>148</v>
      </c>
      <c r="F19" s="42">
        <f t="shared" si="5"/>
        <v>7400</v>
      </c>
      <c r="G19" s="57">
        <f t="shared" si="4"/>
        <v>155.4</v>
      </c>
      <c r="H19" s="42">
        <f t="shared" si="6"/>
        <v>7770</v>
      </c>
      <c r="I19" s="42">
        <f t="shared" si="7"/>
        <v>50</v>
      </c>
    </row>
    <row r="20" spans="1:9" ht="12.75">
      <c r="A20" s="135" t="s">
        <v>19</v>
      </c>
      <c r="B20" s="137"/>
      <c r="C20" s="42">
        <v>1</v>
      </c>
      <c r="D20" s="42">
        <v>50</v>
      </c>
      <c r="E20" s="57">
        <v>58</v>
      </c>
      <c r="F20" s="42">
        <f t="shared" si="5"/>
        <v>2900</v>
      </c>
      <c r="G20" s="57">
        <f t="shared" si="4"/>
        <v>60.9</v>
      </c>
      <c r="H20" s="42">
        <f t="shared" si="6"/>
        <v>3045</v>
      </c>
      <c r="I20" s="42">
        <f t="shared" si="7"/>
        <v>50</v>
      </c>
    </row>
    <row r="21" spans="1:9" ht="12.75">
      <c r="A21" s="135" t="s">
        <v>19</v>
      </c>
      <c r="B21" s="137"/>
      <c r="C21" s="42">
        <v>1.5</v>
      </c>
      <c r="D21" s="42">
        <v>50</v>
      </c>
      <c r="E21" s="57">
        <v>58</v>
      </c>
      <c r="F21" s="42">
        <f t="shared" si="5"/>
        <v>4350</v>
      </c>
      <c r="G21" s="57">
        <f t="shared" si="4"/>
        <v>60.9</v>
      </c>
      <c r="H21" s="42">
        <f t="shared" si="6"/>
        <v>4567.5</v>
      </c>
      <c r="I21" s="42">
        <f t="shared" si="7"/>
        <v>75</v>
      </c>
    </row>
    <row r="22" spans="1:9" ht="12.75">
      <c r="A22" s="135" t="s">
        <v>24</v>
      </c>
      <c r="B22" s="137"/>
      <c r="C22" s="42">
        <v>1.5</v>
      </c>
      <c r="D22" s="42">
        <v>50</v>
      </c>
      <c r="E22" s="57">
        <v>68</v>
      </c>
      <c r="F22" s="42">
        <f t="shared" si="5"/>
        <v>5100</v>
      </c>
      <c r="G22" s="57">
        <f>E22+E22/100*5</f>
        <v>71.4</v>
      </c>
      <c r="H22" s="42">
        <f t="shared" si="6"/>
        <v>5355</v>
      </c>
      <c r="I22" s="42">
        <f t="shared" si="7"/>
        <v>75</v>
      </c>
    </row>
    <row r="23" spans="1:9" ht="12.75">
      <c r="A23" s="135" t="s">
        <v>54</v>
      </c>
      <c r="B23" s="137"/>
      <c r="C23" s="42">
        <v>1.5</v>
      </c>
      <c r="D23" s="42">
        <v>15</v>
      </c>
      <c r="E23" s="57">
        <v>100</v>
      </c>
      <c r="F23" s="42">
        <f>E23*I23</f>
        <v>2250</v>
      </c>
      <c r="G23" s="57">
        <f>E23+E23/100*5</f>
        <v>105</v>
      </c>
      <c r="H23" s="42">
        <f>G23*I23</f>
        <v>2362.5</v>
      </c>
      <c r="I23" s="42">
        <f>C23*D23</f>
        <v>22.5</v>
      </c>
    </row>
    <row r="24" spans="1:9" ht="12.75">
      <c r="A24" s="135" t="s">
        <v>25</v>
      </c>
      <c r="B24" s="137"/>
      <c r="C24" s="42">
        <v>1.8</v>
      </c>
      <c r="D24" s="42">
        <v>15</v>
      </c>
      <c r="E24" s="57">
        <v>110</v>
      </c>
      <c r="F24" s="42">
        <f>E24*I24</f>
        <v>2970</v>
      </c>
      <c r="G24" s="57">
        <f>E24+E24/100*5</f>
        <v>115.5</v>
      </c>
      <c r="H24" s="42">
        <f>G24*I24</f>
        <v>3118.5</v>
      </c>
      <c r="I24" s="42">
        <f>C24*D24</f>
        <v>27</v>
      </c>
    </row>
    <row r="25" spans="1:9" ht="12.75">
      <c r="A25" s="135" t="s">
        <v>25</v>
      </c>
      <c r="B25" s="137"/>
      <c r="C25" s="42">
        <v>2</v>
      </c>
      <c r="D25" s="42">
        <v>15</v>
      </c>
      <c r="E25" s="57">
        <v>110</v>
      </c>
      <c r="F25" s="42">
        <f t="shared" si="5"/>
        <v>3300</v>
      </c>
      <c r="G25" s="57">
        <f>E25+E25/100*5</f>
        <v>115.5</v>
      </c>
      <c r="H25" s="42">
        <f t="shared" si="6"/>
        <v>3465</v>
      </c>
      <c r="I25" s="42">
        <f t="shared" si="7"/>
        <v>30</v>
      </c>
    </row>
    <row r="26" spans="1:9" ht="13.5" customHeight="1">
      <c r="A26" s="145" t="s">
        <v>30</v>
      </c>
      <c r="B26" s="145"/>
      <c r="C26" s="145"/>
      <c r="D26" s="145"/>
      <c r="E26" s="145"/>
      <c r="F26" s="145"/>
      <c r="G26" s="145"/>
      <c r="H26" s="145"/>
      <c r="I26" s="145"/>
    </row>
    <row r="27" spans="1:9" ht="12.75">
      <c r="A27" s="135" t="s">
        <v>24</v>
      </c>
      <c r="B27" s="137"/>
      <c r="C27" s="42">
        <v>1.5</v>
      </c>
      <c r="D27" s="42">
        <v>10</v>
      </c>
      <c r="E27" s="42">
        <v>50</v>
      </c>
      <c r="F27" s="57">
        <f>E27*I27</f>
        <v>750</v>
      </c>
      <c r="G27" s="42">
        <f>E27+E27/100*6</f>
        <v>53</v>
      </c>
      <c r="H27" s="57">
        <f>G27*I27</f>
        <v>795</v>
      </c>
      <c r="I27" s="42">
        <f>C27*D27</f>
        <v>15</v>
      </c>
    </row>
    <row r="28" spans="1:9" ht="12.75">
      <c r="A28" s="135" t="s">
        <v>24</v>
      </c>
      <c r="B28" s="137"/>
      <c r="C28" s="42">
        <v>1.8</v>
      </c>
      <c r="D28" s="42">
        <v>10</v>
      </c>
      <c r="E28" s="42">
        <v>50</v>
      </c>
      <c r="F28" s="57">
        <f>E28*I28</f>
        <v>900</v>
      </c>
      <c r="G28" s="42">
        <f>E28+E28/100*6.003</f>
        <v>53.0015</v>
      </c>
      <c r="H28" s="57">
        <f>G28*I28</f>
        <v>954.027</v>
      </c>
      <c r="I28" s="42">
        <f>C28*D28</f>
        <v>18</v>
      </c>
    </row>
    <row r="29" spans="1:9" ht="12.75">
      <c r="A29" s="135" t="s">
        <v>24</v>
      </c>
      <c r="B29" s="137"/>
      <c r="C29" s="42">
        <v>2</v>
      </c>
      <c r="D29" s="42">
        <v>10</v>
      </c>
      <c r="E29" s="42">
        <v>50</v>
      </c>
      <c r="F29" s="57">
        <f>E29*I29</f>
        <v>1000</v>
      </c>
      <c r="G29" s="42">
        <f>E29+E29/100*6</f>
        <v>53</v>
      </c>
      <c r="H29" s="57">
        <f>G29*I29</f>
        <v>1060</v>
      </c>
      <c r="I29" s="42">
        <f>C29*D29</f>
        <v>20</v>
      </c>
    </row>
    <row r="30" spans="1:9" ht="13.5" customHeight="1">
      <c r="A30" s="145" t="s">
        <v>31</v>
      </c>
      <c r="B30" s="145"/>
      <c r="C30" s="145"/>
      <c r="D30" s="145"/>
      <c r="E30" s="145"/>
      <c r="F30" s="145"/>
      <c r="G30" s="145"/>
      <c r="H30" s="145"/>
      <c r="I30" s="145"/>
    </row>
    <row r="31" spans="1:9" ht="13.5" customHeight="1">
      <c r="A31" s="135" t="s">
        <v>26</v>
      </c>
      <c r="B31" s="144"/>
      <c r="C31" s="42">
        <v>1.5</v>
      </c>
      <c r="D31" s="42">
        <v>10</v>
      </c>
      <c r="E31" s="57">
        <v>85</v>
      </c>
      <c r="F31" s="42">
        <f>E31*I31</f>
        <v>1275</v>
      </c>
      <c r="G31" s="57">
        <f>E31+E31/100*5</f>
        <v>89.25</v>
      </c>
      <c r="H31" s="42">
        <f>G31*I31</f>
        <v>1338.75</v>
      </c>
      <c r="I31" s="42">
        <f>C31*D31</f>
        <v>15</v>
      </c>
    </row>
    <row r="32" spans="1:9" ht="12.75">
      <c r="A32" s="135" t="s">
        <v>26</v>
      </c>
      <c r="B32" s="144"/>
      <c r="C32" s="42">
        <v>1.8</v>
      </c>
      <c r="D32" s="42">
        <v>15</v>
      </c>
      <c r="E32" s="57">
        <v>85</v>
      </c>
      <c r="F32" s="42">
        <f>E32*I32</f>
        <v>2295</v>
      </c>
      <c r="G32" s="57">
        <f>E32+E32/100*5</f>
        <v>89.25</v>
      </c>
      <c r="H32" s="42">
        <f>G32*I32</f>
        <v>2409.75</v>
      </c>
      <c r="I32" s="42">
        <f>C32*D32</f>
        <v>27</v>
      </c>
    </row>
    <row r="33" spans="1:9" ht="12.75">
      <c r="A33" s="135" t="s">
        <v>26</v>
      </c>
      <c r="B33" s="137"/>
      <c r="C33" s="42">
        <v>2</v>
      </c>
      <c r="D33" s="42">
        <v>10</v>
      </c>
      <c r="E33" s="57">
        <v>85</v>
      </c>
      <c r="F33" s="42">
        <f>E33*I33</f>
        <v>1700</v>
      </c>
      <c r="G33" s="57">
        <f>E33+E33/100*5</f>
        <v>89.25</v>
      </c>
      <c r="H33" s="42">
        <f>G33*I33</f>
        <v>1785</v>
      </c>
      <c r="I33" s="42">
        <f>C33*D33</f>
        <v>20</v>
      </c>
    </row>
    <row r="34" spans="1:9" ht="15">
      <c r="A34" s="114" t="s">
        <v>29</v>
      </c>
      <c r="B34" s="115"/>
      <c r="C34" s="115"/>
      <c r="D34" s="115"/>
      <c r="E34" s="115"/>
      <c r="F34" s="115"/>
      <c r="G34" s="115"/>
      <c r="H34" s="115"/>
      <c r="I34" s="143"/>
    </row>
    <row r="35" spans="1:9" ht="12.75">
      <c r="A35" s="135"/>
      <c r="B35" s="136"/>
      <c r="C35" s="136"/>
      <c r="D35" s="137"/>
      <c r="E35" s="67" t="s">
        <v>50</v>
      </c>
      <c r="F35" s="133" t="s">
        <v>49</v>
      </c>
      <c r="G35" s="134"/>
      <c r="H35" s="133" t="s">
        <v>48</v>
      </c>
      <c r="I35" s="134"/>
    </row>
    <row r="36" spans="1:9" ht="12.75">
      <c r="A36" s="68" t="s">
        <v>55</v>
      </c>
      <c r="B36" s="69"/>
      <c r="C36" s="69"/>
      <c r="D36" s="69"/>
      <c r="E36" s="70">
        <v>12</v>
      </c>
      <c r="F36" s="131">
        <v>13</v>
      </c>
      <c r="G36" s="132"/>
      <c r="H36" s="129">
        <v>14</v>
      </c>
      <c r="I36" s="130"/>
    </row>
    <row r="37" spans="1:9" ht="14.25" customHeight="1">
      <c r="A37" s="68" t="s">
        <v>56</v>
      </c>
      <c r="B37" s="69"/>
      <c r="C37" s="69"/>
      <c r="D37" s="69"/>
      <c r="E37" s="70">
        <v>17</v>
      </c>
      <c r="F37" s="131">
        <v>18</v>
      </c>
      <c r="G37" s="132"/>
      <c r="H37" s="129">
        <v>19</v>
      </c>
      <c r="I37" s="130"/>
    </row>
    <row r="38" spans="1:9" ht="13.5" customHeight="1">
      <c r="A38" s="68" t="s">
        <v>57</v>
      </c>
      <c r="B38" s="69"/>
      <c r="C38" s="69"/>
      <c r="D38" s="69"/>
      <c r="E38" s="70">
        <v>24</v>
      </c>
      <c r="F38" s="131">
        <v>24.5</v>
      </c>
      <c r="G38" s="132"/>
      <c r="H38" s="129">
        <v>25.5</v>
      </c>
      <c r="I38" s="130"/>
    </row>
    <row r="39" spans="1:11" ht="14.25" customHeight="1">
      <c r="A39" s="1" t="s">
        <v>15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>
      <c r="A40" s="9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2"/>
    </row>
    <row r="41" spans="1:11" ht="15.75">
      <c r="A41" s="9" t="s">
        <v>65</v>
      </c>
      <c r="B41" s="9"/>
      <c r="C41" s="10"/>
      <c r="D41" s="10"/>
      <c r="E41" s="10"/>
      <c r="F41" s="10"/>
      <c r="G41" s="10"/>
      <c r="H41" s="10"/>
      <c r="I41" s="10"/>
      <c r="J41" s="10"/>
      <c r="K41" s="10"/>
    </row>
  </sheetData>
  <sheetProtection/>
  <mergeCells count="40">
    <mergeCell ref="A34:I34"/>
    <mergeCell ref="A31:B31"/>
    <mergeCell ref="A32:B32"/>
    <mergeCell ref="A26:I26"/>
    <mergeCell ref="A27:B27"/>
    <mergeCell ref="A28:B28"/>
    <mergeCell ref="A29:B29"/>
    <mergeCell ref="A30:I30"/>
    <mergeCell ref="A33:B33"/>
    <mergeCell ref="A22:B22"/>
    <mergeCell ref="A25:B25"/>
    <mergeCell ref="A23:B23"/>
    <mergeCell ref="A24:B24"/>
    <mergeCell ref="A18:B18"/>
    <mergeCell ref="A19:B19"/>
    <mergeCell ref="A20:B20"/>
    <mergeCell ref="A21:B21"/>
    <mergeCell ref="A8:B8"/>
    <mergeCell ref="A12:B12"/>
    <mergeCell ref="A13:B13"/>
    <mergeCell ref="A14:I14"/>
    <mergeCell ref="A16:B16"/>
    <mergeCell ref="A17:B17"/>
    <mergeCell ref="A15:B15"/>
    <mergeCell ref="F38:G38"/>
    <mergeCell ref="H38:I38"/>
    <mergeCell ref="A11:B11"/>
    <mergeCell ref="A4:B4"/>
    <mergeCell ref="A5:I5"/>
    <mergeCell ref="A9:B9"/>
    <mergeCell ref="A10:B10"/>
    <mergeCell ref="A6:B6"/>
    <mergeCell ref="A7:B7"/>
    <mergeCell ref="F37:G37"/>
    <mergeCell ref="H37:I37"/>
    <mergeCell ref="F36:G36"/>
    <mergeCell ref="H36:I36"/>
    <mergeCell ref="H35:I35"/>
    <mergeCell ref="A35:D35"/>
    <mergeCell ref="F35:G35"/>
  </mergeCells>
  <printOptions/>
  <pageMargins left="0.7086614173228347" right="0.7086614173228347" top="0.1968503937007874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Домик</cp:lastModifiedBy>
  <cp:lastPrinted>2017-09-27T17:36:23Z</cp:lastPrinted>
  <dcterms:created xsi:type="dcterms:W3CDTF">2004-02-17T17:28:39Z</dcterms:created>
  <dcterms:modified xsi:type="dcterms:W3CDTF">2017-12-04T21:32:27Z</dcterms:modified>
  <cp:category/>
  <cp:version/>
  <cp:contentType/>
  <cp:contentStatus/>
</cp:coreProperties>
</file>